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62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<sst xmlns="http://schemas.openxmlformats.org/spreadsheetml/2006/main" count="140" uniqueCount="129">
  <si>
    <t>Код</t>
  </si>
  <si>
    <t>Стаття</t>
  </si>
  <si>
    <t>Пояснення</t>
  </si>
  <si>
    <t>За місяць</t>
  </si>
  <si>
    <t>За 6 міс</t>
  </si>
  <si>
    <t>За рік</t>
  </si>
  <si>
    <t>За кв.м. за місяць</t>
  </si>
  <si>
    <t>1</t>
  </si>
  <si>
    <t>ВИТРАТИ</t>
  </si>
  <si>
    <t>1.1</t>
  </si>
  <si>
    <t>Господарчі витрати</t>
  </si>
  <si>
    <t>1.1.1</t>
  </si>
  <si>
    <t>Технічне обслуговування ліфтів</t>
  </si>
  <si>
    <t>470 грн/од</t>
  </si>
  <si>
    <t>1.1.2</t>
  </si>
  <si>
    <t>Електропостачання будинку</t>
  </si>
  <si>
    <t>0,3040 грн/кВт + 20% ПДВ</t>
  </si>
  <si>
    <t>1.1.2.1</t>
  </si>
  <si>
    <t>Електропостачання ліфтів</t>
  </si>
  <si>
    <t>1000 кВт</t>
  </si>
  <si>
    <t>1.1.2.2</t>
  </si>
  <si>
    <t>Електропостачання обладнання та освітлення</t>
  </si>
  <si>
    <t>4000 кВт</t>
  </si>
  <si>
    <t>1.1.3</t>
  </si>
  <si>
    <t>Водопостачання</t>
  </si>
  <si>
    <t>після укладання договору: бл. 10 м.к. по 2,89 грн/куб + 2,65 грн/куб</t>
  </si>
  <si>
    <t>1.1.4</t>
  </si>
  <si>
    <t>Перевірка систем газоаналізації та димовиведення</t>
  </si>
  <si>
    <t>згідно з договором (1500 грн / рік)</t>
  </si>
  <si>
    <t>1.1.5</t>
  </si>
  <si>
    <t>Вивезення твердих побутових відходів та негабаритних відходів</t>
  </si>
  <si>
    <t>30 м.к. по 36 грн / м.к.</t>
  </si>
  <si>
    <t>1.1.6</t>
  </si>
  <si>
    <t>Підготовка до опалювального періоду</t>
  </si>
  <si>
    <t>перевірка лічильників, випробовування системи - 6000 грн / рік</t>
  </si>
  <si>
    <t>1.1.7</t>
  </si>
  <si>
    <t>Перевірка електричної системи</t>
  </si>
  <si>
    <t>перевірка опору ізоляції - 1500 грн / рік</t>
  </si>
  <si>
    <t>1.1.8</t>
  </si>
  <si>
    <t>Матеріали та інвентар для обслуговування будинку</t>
  </si>
  <si>
    <t>пакети для сміття, інструмент, засоби</t>
  </si>
  <si>
    <t>1.1.9</t>
  </si>
  <si>
    <t>Атестація (ліфтове господарство)</t>
  </si>
  <si>
    <t>300 грн / рік</t>
  </si>
  <si>
    <t>1.1.10</t>
  </si>
  <si>
    <t>Атестація (електрика)</t>
  </si>
  <si>
    <t>540 грн / рік - технічний спеціаліст, 540 грн / 3 роки - керівник</t>
  </si>
  <si>
    <t>1.1.11</t>
  </si>
  <si>
    <t>Оренда земельної ділянки</t>
  </si>
  <si>
    <t>після укладання договору</t>
  </si>
  <si>
    <t>1.2</t>
  </si>
  <si>
    <t>Адміністративні витрати</t>
  </si>
  <si>
    <t>-----</t>
  </si>
  <si>
    <t>1.2.1</t>
  </si>
  <si>
    <t>Фонд зарплати</t>
  </si>
  <si>
    <t>1.2.1.1</t>
  </si>
  <si>
    <t>Голова правління</t>
  </si>
  <si>
    <t>вираховується 18,06% від суми</t>
  </si>
  <si>
    <t>1.2.1.2</t>
  </si>
  <si>
    <t>Бухгалтер</t>
  </si>
  <si>
    <t>1.2.1.3</t>
  </si>
  <si>
    <t>Паспортист</t>
  </si>
  <si>
    <t>1.2.1.4</t>
  </si>
  <si>
    <t>Двірник - прибиральниця</t>
  </si>
  <si>
    <t>1.2.1.5</t>
  </si>
  <si>
    <t>Сантехнік</t>
  </si>
  <si>
    <t>1.2.1.6</t>
  </si>
  <si>
    <t>Електрик</t>
  </si>
  <si>
    <t>1.2.1.7</t>
  </si>
  <si>
    <t>Податок: Єдиний соціальний внесок</t>
  </si>
  <si>
    <t>36,77%</t>
  </si>
  <si>
    <t>1.2.1.8</t>
  </si>
  <si>
    <t>Буфер на перерахунок з/п у разі збільшення мінімальної заробітньої плати</t>
  </si>
  <si>
    <t>1000 грн (на всіх)</t>
  </si>
  <si>
    <t>1.2.2</t>
  </si>
  <si>
    <t>Канцтовари, бланки, витратні матеріали</t>
  </si>
  <si>
    <t>1.2.3</t>
  </si>
  <si>
    <t>Послуги телефонного зв’язку</t>
  </si>
  <si>
    <t>1.2.4</t>
  </si>
  <si>
    <t>Послуги банку</t>
  </si>
  <si>
    <t>1% комісія від надходжень, плата за електронні платежі та касове обслуговування бл.100 грн</t>
  </si>
  <si>
    <t>1.3</t>
  </si>
  <si>
    <t>Інші витрати</t>
  </si>
  <si>
    <t>1.3.1</t>
  </si>
  <si>
    <t>Нотаріальні витрати</t>
  </si>
  <si>
    <t>Затв.статуту, підписних карток - необхідно для відкриття додаткових рахунків та судового позову - закладаємо 600 грн / рік</t>
  </si>
  <si>
    <t>1.3.2</t>
  </si>
  <si>
    <t>Судові витрати</t>
  </si>
  <si>
    <t>32 грн - позов, 10 грн - рекомендований лист, 40 грн - транспортні витрати. Закладаємо на 5 позовів 480 грн</t>
  </si>
  <si>
    <t>1.4</t>
  </si>
  <si>
    <t>Перерахування у спеціальні фонди</t>
  </si>
  <si>
    <t>1.4.1</t>
  </si>
  <si>
    <t>Резервний фонд</t>
  </si>
  <si>
    <t>На випадок неочікуваних витрат</t>
  </si>
  <si>
    <t>1.4.2</t>
  </si>
  <si>
    <t>Ремонтний фонд</t>
  </si>
  <si>
    <t>Фонд капітального ремонту</t>
  </si>
  <si>
    <t>2</t>
  </si>
  <si>
    <t>НАДХОДЖЕННЯ</t>
  </si>
  <si>
    <t>2.1</t>
  </si>
  <si>
    <t>Внески мешканців</t>
  </si>
  <si>
    <t>2.1.1</t>
  </si>
  <si>
    <t>Внески мешканців 1 поверху</t>
  </si>
  <si>
    <t>871,3 кв.м. - з урахув. магазину (тариф 2,58 грн / кв.м.)</t>
  </si>
  <si>
    <t>2.1.2</t>
  </si>
  <si>
    <t>Внески мешканців 2-10 поверхів</t>
  </si>
  <si>
    <t>7793,4 кв.м.(тариф 2,87 грн / кв.м.)</t>
  </si>
  <si>
    <t>2.2</t>
  </si>
  <si>
    <t>Компенсація провайдерів за використання шахт</t>
  </si>
  <si>
    <t>2.2.1</t>
  </si>
  <si>
    <t>Інтернет-провайдери</t>
  </si>
  <si>
    <t>СкайНет, Бровіс, Бравопорт</t>
  </si>
  <si>
    <t>2.2.2</t>
  </si>
  <si>
    <t>Телевізійні провайдери</t>
  </si>
  <si>
    <t>Кабельне MaxiTV</t>
  </si>
  <si>
    <t>2.3</t>
  </si>
  <si>
    <t>Компенсація за використання спільного майна</t>
  </si>
  <si>
    <t>2.3.1</t>
  </si>
  <si>
    <t>Використання підвальних приміщень</t>
  </si>
  <si>
    <t>після укладання угоди та вичерпання інвестицій</t>
  </si>
  <si>
    <t>Розрахунок розміру загальнообов'язкових внесків</t>
  </si>
  <si>
    <t>За кв.м.</t>
  </si>
  <si>
    <t>Сплачують всі поверхи</t>
  </si>
  <si>
    <t>Ліфтові витрати для 2-10 поверхів</t>
  </si>
  <si>
    <t>Внески 1 поверх</t>
  </si>
  <si>
    <t>Внески 2-10 поверхи</t>
  </si>
  <si>
    <t>Кошторис ОСББ "Зразковий" (ПРОЕКТ)</t>
  </si>
  <si>
    <t xml:space="preserve">затверджений загальними зборами </t>
  </si>
  <si>
    <t>"___" _________________ 2016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</si>
</sst>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"/>
  </numFmts>
  <fonts count="52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i/>
      <sz val="12"/>
      <color indexed="8"/>
      <name val="Calibri"/>
      <family val="0"/>
    </font>
    <font>
      <b/>
      <sz val="11"/>
      <color indexed="8"/>
      <name val="Calibri"/>
      <family val="0"/>
    </font>
    <font>
      <i/>
      <sz val="11"/>
      <color indexed="8"/>
      <name val="Calibri"/>
      <family val="0"/>
    </font>
    <font>
      <i/>
      <sz val="10"/>
      <color indexed="8"/>
      <name val="Calibri"/>
      <family val="0"/>
    </font>
    <font>
      <b/>
      <i/>
      <sz val="11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b/>
      <i/>
      <sz val="12"/>
      <color rgb="FF000000"/>
      <name val="Calibri"/>
      <family val="0"/>
    </font>
    <font>
      <b/>
      <sz val="11"/>
      <color rgb="FF000000"/>
      <name val="Calibri"/>
      <family val="0"/>
    </font>
    <font>
      <i/>
      <sz val="11"/>
      <color rgb="FF000000"/>
      <name val="Calibri"/>
      <family val="0"/>
    </font>
    <font>
      <i/>
      <sz val="10"/>
      <color rgb="FF000000"/>
      <name val="Calibri"/>
      <family val="0"/>
    </font>
    <font>
      <b/>
      <i/>
      <sz val="11"/>
      <color rgb="FF000000"/>
      <name val="Calibri"/>
      <family val="0"/>
    </font>
    <font>
      <b/>
      <sz val="14"/>
      <color rgb="FF000000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D9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wrapText="1"/>
    </xf>
    <xf numFmtId="0" fontId="43" fillId="0" borderId="10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vertical="top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wrapText="1"/>
    </xf>
    <xf numFmtId="2" fontId="44" fillId="0" borderId="11" xfId="0" applyNumberFormat="1" applyFont="1" applyBorder="1" applyAlignment="1">
      <alignment vertical="top"/>
    </xf>
    <xf numFmtId="164" fontId="44" fillId="0" borderId="11" xfId="0" applyNumberFormat="1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wrapText="1"/>
    </xf>
    <xf numFmtId="2" fontId="46" fillId="0" borderId="11" xfId="0" applyNumberFormat="1" applyFont="1" applyBorder="1" applyAlignment="1">
      <alignment vertical="top"/>
    </xf>
    <xf numFmtId="164" fontId="46" fillId="0" borderId="11" xfId="0" applyNumberFormat="1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2" fontId="43" fillId="0" borderId="11" xfId="0" applyNumberFormat="1" applyFont="1" applyBorder="1" applyAlignment="1">
      <alignment vertical="top"/>
    </xf>
    <xf numFmtId="2" fontId="43" fillId="0" borderId="11" xfId="0" applyNumberFormat="1" applyFont="1" applyBorder="1" applyAlignment="1">
      <alignment vertical="top"/>
    </xf>
    <xf numFmtId="164" fontId="43" fillId="0" borderId="11" xfId="0" applyNumberFormat="1" applyFont="1" applyBorder="1" applyAlignment="1">
      <alignment vertical="top"/>
    </xf>
    <xf numFmtId="0" fontId="48" fillId="0" borderId="11" xfId="0" applyFont="1" applyBorder="1" applyAlignment="1">
      <alignment vertical="top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2" fontId="48" fillId="0" borderId="11" xfId="0" applyNumberFormat="1" applyFont="1" applyBorder="1" applyAlignment="1">
      <alignment vertical="top"/>
    </xf>
    <xf numFmtId="2" fontId="48" fillId="0" borderId="11" xfId="0" applyNumberFormat="1" applyFont="1" applyBorder="1" applyAlignment="1">
      <alignment vertical="top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 vertical="top" wrapText="1"/>
    </xf>
    <xf numFmtId="164" fontId="47" fillId="0" borderId="11" xfId="0" applyNumberFormat="1" applyFont="1" applyBorder="1" applyAlignment="1">
      <alignment vertical="top"/>
    </xf>
    <xf numFmtId="2" fontId="47" fillId="0" borderId="11" xfId="0" applyNumberFormat="1" applyFont="1" applyBorder="1" applyAlignment="1">
      <alignment vertical="top"/>
    </xf>
    <xf numFmtId="0" fontId="49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7" fillId="0" borderId="12" xfId="0" applyFont="1" applyBorder="1" applyAlignment="1">
      <alignment wrapText="1"/>
    </xf>
    <xf numFmtId="0" fontId="43" fillId="0" borderId="12" xfId="0" applyFont="1" applyBorder="1" applyAlignment="1">
      <alignment/>
    </xf>
    <xf numFmtId="164" fontId="43" fillId="0" borderId="13" xfId="0" applyNumberFormat="1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1" xfId="0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2" fontId="46" fillId="0" borderId="14" xfId="0" applyNumberFormat="1" applyFont="1" applyBorder="1" applyAlignment="1">
      <alignment/>
    </xf>
    <xf numFmtId="0" fontId="46" fillId="0" borderId="11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2" fontId="43" fillId="0" borderId="14" xfId="0" applyNumberFormat="1" applyFont="1" applyBorder="1" applyAlignment="1">
      <alignment/>
    </xf>
    <xf numFmtId="0" fontId="43" fillId="0" borderId="13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47" fillId="0" borderId="13" xfId="0" applyFont="1" applyBorder="1" applyAlignment="1">
      <alignment wrapText="1"/>
    </xf>
    <xf numFmtId="0" fontId="43" fillId="0" borderId="13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7" fillId="0" borderId="0" xfId="0" applyFont="1" applyAlignment="1">
      <alignment wrapText="1"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top"/>
    </xf>
    <xf numFmtId="2" fontId="43" fillId="0" borderId="10" xfId="0" applyNumberFormat="1" applyFont="1" applyBorder="1" applyAlignment="1">
      <alignment wrapText="1"/>
    </xf>
    <xf numFmtId="0" fontId="43" fillId="0" borderId="15" xfId="0" applyFont="1" applyBorder="1" applyAlignment="1">
      <alignment/>
    </xf>
    <xf numFmtId="0" fontId="44" fillId="34" borderId="11" xfId="0" applyFont="1" applyFill="1" applyBorder="1" applyAlignment="1">
      <alignment wrapText="1"/>
    </xf>
    <xf numFmtId="0" fontId="44" fillId="34" borderId="11" xfId="0" applyFont="1" applyFill="1" applyBorder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5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A4" sqref="A4"/>
    </sheetView>
  </sheetViews>
  <sheetFormatPr defaultColWidth="14.57421875" defaultRowHeight="12.75" customHeight="1"/>
  <cols>
    <col min="1" max="1" width="8.8515625" style="0" customWidth="1"/>
    <col min="2" max="2" width="45.140625" style="0" customWidth="1"/>
    <col min="3" max="3" width="48.421875" style="0" customWidth="1"/>
    <col min="4" max="4" width="12.7109375" style="0" customWidth="1"/>
    <col min="5" max="5" width="13.421875" style="0" customWidth="1"/>
    <col min="6" max="6" width="13.28125" style="0" customWidth="1"/>
    <col min="7" max="7" width="13.421875" style="0" customWidth="1"/>
    <col min="8" max="16384" width="14.421875" style="0" customWidth="1"/>
  </cols>
  <sheetData>
    <row r="1" spans="1:7" ht="18.75" customHeight="1">
      <c r="A1" s="62" t="s">
        <v>126</v>
      </c>
      <c r="B1" s="63"/>
      <c r="C1" s="63"/>
      <c r="D1" s="63"/>
      <c r="E1" s="63"/>
      <c r="F1" s="63"/>
      <c r="G1" s="63"/>
    </row>
    <row r="2" spans="1:7" ht="15.75" customHeight="1">
      <c r="A2" s="64" t="s">
        <v>127</v>
      </c>
      <c r="B2" s="63"/>
      <c r="C2" s="63"/>
      <c r="D2" s="63"/>
      <c r="E2" s="63"/>
      <c r="F2" s="63"/>
      <c r="G2" s="63"/>
    </row>
    <row r="3" spans="1:7" ht="15.75" customHeight="1">
      <c r="A3" s="64" t="s">
        <v>128</v>
      </c>
      <c r="B3" s="63"/>
      <c r="C3" s="63"/>
      <c r="D3" s="63"/>
      <c r="E3" s="63"/>
      <c r="F3" s="63"/>
      <c r="G3" s="63"/>
    </row>
    <row r="4" spans="1:7" ht="15" customHeight="1">
      <c r="A4" s="1"/>
      <c r="B4" s="1"/>
      <c r="C4" s="1"/>
      <c r="D4" s="1"/>
      <c r="E4" s="1"/>
      <c r="F4" s="1"/>
      <c r="G4" s="1"/>
    </row>
    <row r="5" spans="1:7" ht="29.25" customHeight="1">
      <c r="A5" s="2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ht="15.75" customHeight="1">
      <c r="A6" s="5" t="s">
        <v>7</v>
      </c>
      <c r="B6" s="6" t="s">
        <v>8</v>
      </c>
      <c r="C6" s="7"/>
      <c r="D6" s="8">
        <f>D7+D21+D34+D37</f>
        <v>25003.8355</v>
      </c>
      <c r="E6" s="8">
        <f>E7+E21+E34+E37</f>
        <v>150023.013</v>
      </c>
      <c r="F6" s="8">
        <f>F7+F21+F34+F37</f>
        <v>300046.026</v>
      </c>
      <c r="G6" s="9"/>
    </row>
    <row r="7" spans="1:7" ht="15" customHeight="1">
      <c r="A7" s="10" t="s">
        <v>9</v>
      </c>
      <c r="B7" s="11" t="s">
        <v>10</v>
      </c>
      <c r="C7" s="12"/>
      <c r="D7" s="13">
        <f>D8+D9+D12+D13+D14+D15+D16+D17+D18+D19+D20</f>
        <v>5774.4</v>
      </c>
      <c r="E7" s="13">
        <f>E8+E9+E12+E13+E14+E15+E16+E17+E18+E19+E20</f>
        <v>34646.4</v>
      </c>
      <c r="F7" s="13">
        <f>F8+F9+F12+F13+F14+F15+F16+F17+F18+F19+F20</f>
        <v>69292.8</v>
      </c>
      <c r="G7" s="14"/>
    </row>
    <row r="8" spans="1:7" ht="15" customHeight="1">
      <c r="A8" s="15" t="s">
        <v>11</v>
      </c>
      <c r="B8" s="16" t="s">
        <v>12</v>
      </c>
      <c r="C8" s="17" t="s">
        <v>13</v>
      </c>
      <c r="D8" s="18">
        <v>1880</v>
      </c>
      <c r="E8" s="19">
        <f>D8*6</f>
        <v>11280</v>
      </c>
      <c r="F8" s="19">
        <f>D8*12</f>
        <v>22560</v>
      </c>
      <c r="G8" s="20">
        <f>D8/(7793.4)</f>
        <v>0.24122975851361408</v>
      </c>
    </row>
    <row r="9" spans="1:7" ht="15" customHeight="1">
      <c r="A9" s="15" t="s">
        <v>14</v>
      </c>
      <c r="B9" s="16" t="s">
        <v>15</v>
      </c>
      <c r="C9" s="17" t="s">
        <v>16</v>
      </c>
      <c r="D9" s="19">
        <f>D10+D11</f>
        <v>1824</v>
      </c>
      <c r="E9" s="19">
        <f>E10+E11</f>
        <v>10944</v>
      </c>
      <c r="F9" s="19">
        <f>F10+F11</f>
        <v>21888</v>
      </c>
      <c r="G9" s="20"/>
    </row>
    <row r="10" spans="1:7" ht="15" customHeight="1">
      <c r="A10" s="21" t="s">
        <v>17</v>
      </c>
      <c r="B10" s="22" t="s">
        <v>18</v>
      </c>
      <c r="C10" s="23" t="s">
        <v>19</v>
      </c>
      <c r="D10" s="24">
        <v>364.8</v>
      </c>
      <c r="E10" s="25">
        <f aca="true" t="shared" si="0" ref="E10:E20">D10*6</f>
        <v>2188.8</v>
      </c>
      <c r="F10" s="25">
        <f aca="true" t="shared" si="1" ref="F10:F20">D10*12</f>
        <v>4377.6</v>
      </c>
      <c r="G10" s="20">
        <f>D10/(7793.4)</f>
        <v>0.0468088382477481</v>
      </c>
    </row>
    <row r="11" spans="1:7" ht="15" customHeight="1">
      <c r="A11" s="21" t="s">
        <v>20</v>
      </c>
      <c r="B11" s="22" t="s">
        <v>21</v>
      </c>
      <c r="C11" s="23" t="s">
        <v>22</v>
      </c>
      <c r="D11" s="24">
        <v>1459.2</v>
      </c>
      <c r="E11" s="25">
        <f t="shared" si="0"/>
        <v>8755.2</v>
      </c>
      <c r="F11" s="25">
        <f t="shared" si="1"/>
        <v>17510.4</v>
      </c>
      <c r="G11" s="20">
        <f aca="true" t="shared" si="2" ref="G11:G17">D11/(7793.4+871.3)</f>
        <v>0.1684074463051231</v>
      </c>
    </row>
    <row r="12" spans="1:7" ht="30" customHeight="1">
      <c r="A12" s="15" t="s">
        <v>23</v>
      </c>
      <c r="B12" s="16" t="s">
        <v>24</v>
      </c>
      <c r="C12" s="17" t="s">
        <v>25</v>
      </c>
      <c r="D12" s="18">
        <v>55.4</v>
      </c>
      <c r="E12" s="19">
        <f t="shared" si="0"/>
        <v>332.4</v>
      </c>
      <c r="F12" s="19">
        <f t="shared" si="1"/>
        <v>664.8</v>
      </c>
      <c r="G12" s="20">
        <f t="shared" si="2"/>
        <v>0.006393758583678605</v>
      </c>
    </row>
    <row r="13" spans="1:7" ht="30" customHeight="1">
      <c r="A13" s="15" t="s">
        <v>26</v>
      </c>
      <c r="B13" s="16" t="s">
        <v>27</v>
      </c>
      <c r="C13" s="17" t="s">
        <v>28</v>
      </c>
      <c r="D13" s="18">
        <v>125</v>
      </c>
      <c r="E13" s="19">
        <f t="shared" si="0"/>
        <v>750</v>
      </c>
      <c r="F13" s="19">
        <f t="shared" si="1"/>
        <v>1500</v>
      </c>
      <c r="G13" s="20">
        <f t="shared" si="2"/>
        <v>0.0144263505949427</v>
      </c>
    </row>
    <row r="14" spans="1:7" ht="30" customHeight="1">
      <c r="A14" s="15" t="s">
        <v>29</v>
      </c>
      <c r="B14" s="16" t="s">
        <v>30</v>
      </c>
      <c r="C14" s="17" t="s">
        <v>31</v>
      </c>
      <c r="D14" s="18">
        <v>1080</v>
      </c>
      <c r="E14" s="19">
        <f t="shared" si="0"/>
        <v>6480</v>
      </c>
      <c r="F14" s="19">
        <f t="shared" si="1"/>
        <v>12960</v>
      </c>
      <c r="G14" s="20">
        <f t="shared" si="2"/>
        <v>0.12464366914030493</v>
      </c>
    </row>
    <row r="15" spans="1:7" ht="30" customHeight="1">
      <c r="A15" s="15" t="s">
        <v>32</v>
      </c>
      <c r="B15" s="16" t="s">
        <v>33</v>
      </c>
      <c r="C15" s="17" t="s">
        <v>34</v>
      </c>
      <c r="D15" s="18">
        <v>500</v>
      </c>
      <c r="E15" s="19">
        <f t="shared" si="0"/>
        <v>3000</v>
      </c>
      <c r="F15" s="19">
        <f t="shared" si="1"/>
        <v>6000</v>
      </c>
      <c r="G15" s="20">
        <f t="shared" si="2"/>
        <v>0.0577054023797708</v>
      </c>
    </row>
    <row r="16" spans="1:7" ht="15" customHeight="1">
      <c r="A16" s="15" t="s">
        <v>35</v>
      </c>
      <c r="B16" s="16" t="s">
        <v>36</v>
      </c>
      <c r="C16" s="17" t="s">
        <v>37</v>
      </c>
      <c r="D16" s="18">
        <v>125</v>
      </c>
      <c r="E16" s="19">
        <f t="shared" si="0"/>
        <v>750</v>
      </c>
      <c r="F16" s="19">
        <f t="shared" si="1"/>
        <v>1500</v>
      </c>
      <c r="G16" s="20">
        <f t="shared" si="2"/>
        <v>0.0144263505949427</v>
      </c>
    </row>
    <row r="17" spans="1:7" ht="30" customHeight="1">
      <c r="A17" s="15" t="s">
        <v>38</v>
      </c>
      <c r="B17" s="16" t="s">
        <v>39</v>
      </c>
      <c r="C17" s="17" t="s">
        <v>40</v>
      </c>
      <c r="D17" s="18">
        <v>100</v>
      </c>
      <c r="E17" s="19">
        <f t="shared" si="0"/>
        <v>600</v>
      </c>
      <c r="F17" s="19">
        <f t="shared" si="1"/>
        <v>1200</v>
      </c>
      <c r="G17" s="20">
        <f t="shared" si="2"/>
        <v>0.01154108047595416</v>
      </c>
    </row>
    <row r="18" spans="1:7" ht="15" customHeight="1">
      <c r="A18" s="15" t="s">
        <v>41</v>
      </c>
      <c r="B18" s="16" t="s">
        <v>42</v>
      </c>
      <c r="C18" s="17" t="s">
        <v>43</v>
      </c>
      <c r="D18" s="18">
        <v>25</v>
      </c>
      <c r="E18" s="19">
        <f t="shared" si="0"/>
        <v>150</v>
      </c>
      <c r="F18" s="19">
        <f t="shared" si="1"/>
        <v>300</v>
      </c>
      <c r="G18" s="20">
        <f>D18/(7793.4)</f>
        <v>0.003207842533425719</v>
      </c>
    </row>
    <row r="19" spans="1:7" ht="30" customHeight="1">
      <c r="A19" s="15" t="s">
        <v>44</v>
      </c>
      <c r="B19" s="16" t="s">
        <v>45</v>
      </c>
      <c r="C19" s="17" t="s">
        <v>46</v>
      </c>
      <c r="D19" s="18">
        <v>60</v>
      </c>
      <c r="E19" s="19">
        <f t="shared" si="0"/>
        <v>360</v>
      </c>
      <c r="F19" s="19">
        <f t="shared" si="1"/>
        <v>720</v>
      </c>
      <c r="G19" s="20">
        <f>D19/(7793.4+871.3)</f>
        <v>0.0069246482855724965</v>
      </c>
    </row>
    <row r="20" spans="1:7" ht="15" customHeight="1">
      <c r="A20" s="15" t="s">
        <v>47</v>
      </c>
      <c r="B20" s="16" t="s">
        <v>48</v>
      </c>
      <c r="C20" s="17" t="s">
        <v>49</v>
      </c>
      <c r="D20" s="18">
        <v>0</v>
      </c>
      <c r="E20" s="19">
        <f t="shared" si="0"/>
        <v>0</v>
      </c>
      <c r="F20" s="19">
        <f t="shared" si="1"/>
        <v>0</v>
      </c>
      <c r="G20" s="20">
        <f>D20/(7793.4+871.3)</f>
        <v>0</v>
      </c>
    </row>
    <row r="21" spans="1:7" ht="15" customHeight="1">
      <c r="A21" s="10" t="s">
        <v>50</v>
      </c>
      <c r="B21" s="11" t="s">
        <v>51</v>
      </c>
      <c r="C21" s="26" t="s">
        <v>52</v>
      </c>
      <c r="D21" s="13">
        <f>D22+D31+D32+D33</f>
        <v>11995.4825</v>
      </c>
      <c r="E21" s="13">
        <f>E22+E31+E32+E33</f>
        <v>71972.895</v>
      </c>
      <c r="F21" s="13">
        <f>F22+F31+F32+F33</f>
        <v>143945.79</v>
      </c>
      <c r="G21" s="14"/>
    </row>
    <row r="22" spans="1:7" ht="15" customHeight="1">
      <c r="A22" s="15" t="s">
        <v>53</v>
      </c>
      <c r="B22" s="16" t="s">
        <v>54</v>
      </c>
      <c r="C22" s="27"/>
      <c r="D22" s="19">
        <f>D23+D24+D25+D26+D27+D28+D29+D30</f>
        <v>11565.4825</v>
      </c>
      <c r="E22" s="19">
        <f>E23+E24+E25+E26+E27+E28+E29+E30</f>
        <v>69392.895</v>
      </c>
      <c r="F22" s="19">
        <f>F23+F24+F25+F26+F27+F28+F29+F30</f>
        <v>138785.79</v>
      </c>
      <c r="G22" s="20"/>
    </row>
    <row r="23" spans="1:7" ht="15" customHeight="1">
      <c r="A23" s="21" t="s">
        <v>55</v>
      </c>
      <c r="B23" s="22" t="s">
        <v>56</v>
      </c>
      <c r="C23" s="23" t="s">
        <v>57</v>
      </c>
      <c r="D23" s="24">
        <v>2300</v>
      </c>
      <c r="E23" s="25">
        <f aca="true" t="shared" si="3" ref="E23:E33">D23*6</f>
        <v>13800</v>
      </c>
      <c r="F23" s="25">
        <f aca="true" t="shared" si="4" ref="F23:F33">D23*12</f>
        <v>27600</v>
      </c>
      <c r="G23" s="20">
        <f aca="true" t="shared" si="5" ref="G23:G33">D23/(7793.4+871.3)</f>
        <v>0.2654448509469457</v>
      </c>
    </row>
    <row r="24" spans="1:7" ht="15" customHeight="1">
      <c r="A24" s="21" t="s">
        <v>58</v>
      </c>
      <c r="B24" s="22" t="s">
        <v>59</v>
      </c>
      <c r="C24" s="23" t="s">
        <v>57</v>
      </c>
      <c r="D24" s="24">
        <v>1300</v>
      </c>
      <c r="E24" s="25">
        <f t="shared" si="3"/>
        <v>7800</v>
      </c>
      <c r="F24" s="25">
        <f t="shared" si="4"/>
        <v>15600</v>
      </c>
      <c r="G24" s="20">
        <f t="shared" si="5"/>
        <v>0.1500340461874041</v>
      </c>
    </row>
    <row r="25" spans="1:7" ht="15" customHeight="1">
      <c r="A25" s="21" t="s">
        <v>60</v>
      </c>
      <c r="B25" s="22" t="s">
        <v>61</v>
      </c>
      <c r="C25" s="23" t="s">
        <v>57</v>
      </c>
      <c r="D25" s="24">
        <v>325</v>
      </c>
      <c r="E25" s="25">
        <f t="shared" si="3"/>
        <v>1950</v>
      </c>
      <c r="F25" s="25">
        <f t="shared" si="4"/>
        <v>3900</v>
      </c>
      <c r="G25" s="20">
        <f t="shared" si="5"/>
        <v>0.037508511546851024</v>
      </c>
    </row>
    <row r="26" spans="1:7" ht="15" customHeight="1">
      <c r="A26" s="21" t="s">
        <v>62</v>
      </c>
      <c r="B26" s="22" t="s">
        <v>63</v>
      </c>
      <c r="C26" s="23" t="s">
        <v>57</v>
      </c>
      <c r="D26" s="24">
        <v>2000</v>
      </c>
      <c r="E26" s="25">
        <f t="shared" si="3"/>
        <v>12000</v>
      </c>
      <c r="F26" s="25">
        <f t="shared" si="4"/>
        <v>24000</v>
      </c>
      <c r="G26" s="20">
        <f t="shared" si="5"/>
        <v>0.2308216095190832</v>
      </c>
    </row>
    <row r="27" spans="1:7" ht="15" customHeight="1">
      <c r="A27" s="21" t="s">
        <v>64</v>
      </c>
      <c r="B27" s="22" t="s">
        <v>65</v>
      </c>
      <c r="C27" s="23" t="s">
        <v>57</v>
      </c>
      <c r="D27" s="24">
        <v>1300</v>
      </c>
      <c r="E27" s="25">
        <f t="shared" si="3"/>
        <v>7800</v>
      </c>
      <c r="F27" s="25">
        <f t="shared" si="4"/>
        <v>15600</v>
      </c>
      <c r="G27" s="20">
        <f t="shared" si="5"/>
        <v>0.1500340461874041</v>
      </c>
    </row>
    <row r="28" spans="1:7" ht="15" customHeight="1">
      <c r="A28" s="21" t="s">
        <v>66</v>
      </c>
      <c r="B28" s="22" t="s">
        <v>67</v>
      </c>
      <c r="C28" s="23" t="s">
        <v>57</v>
      </c>
      <c r="D28" s="24">
        <v>500</v>
      </c>
      <c r="E28" s="25">
        <f t="shared" si="3"/>
        <v>3000</v>
      </c>
      <c r="F28" s="25">
        <f t="shared" si="4"/>
        <v>6000</v>
      </c>
      <c r="G28" s="20">
        <f t="shared" si="5"/>
        <v>0.0577054023797708</v>
      </c>
    </row>
    <row r="29" spans="1:7" ht="15" customHeight="1">
      <c r="A29" s="21" t="s">
        <v>68</v>
      </c>
      <c r="B29" s="22" t="s">
        <v>69</v>
      </c>
      <c r="C29" s="23" t="s">
        <v>70</v>
      </c>
      <c r="D29" s="25">
        <f>0.3677*(D23+D24+D25+D26+D27+D28)</f>
        <v>2840.4825</v>
      </c>
      <c r="E29" s="25">
        <f t="shared" si="3"/>
        <v>17042.895</v>
      </c>
      <c r="F29" s="25">
        <f t="shared" si="4"/>
        <v>34085.79</v>
      </c>
      <c r="G29" s="28">
        <f t="shared" si="5"/>
        <v>0.32782237123039465</v>
      </c>
    </row>
    <row r="30" spans="1:7" ht="15" customHeight="1">
      <c r="A30" s="21" t="s">
        <v>71</v>
      </c>
      <c r="B30" s="22" t="s">
        <v>72</v>
      </c>
      <c r="C30" s="23" t="s">
        <v>73</v>
      </c>
      <c r="D30" s="24">
        <v>1000</v>
      </c>
      <c r="E30" s="25">
        <f t="shared" si="3"/>
        <v>6000</v>
      </c>
      <c r="F30" s="25">
        <f t="shared" si="4"/>
        <v>12000</v>
      </c>
      <c r="G30" s="20">
        <f t="shared" si="5"/>
        <v>0.1154108047595416</v>
      </c>
    </row>
    <row r="31" spans="1:7" ht="15" customHeight="1">
      <c r="A31" s="15" t="s">
        <v>74</v>
      </c>
      <c r="B31" s="16" t="s">
        <v>75</v>
      </c>
      <c r="C31" s="27"/>
      <c r="D31" s="18">
        <v>50</v>
      </c>
      <c r="E31" s="29">
        <f t="shared" si="3"/>
        <v>300</v>
      </c>
      <c r="F31" s="29">
        <f t="shared" si="4"/>
        <v>600</v>
      </c>
      <c r="G31" s="20">
        <f t="shared" si="5"/>
        <v>0.00577054023797708</v>
      </c>
    </row>
    <row r="32" spans="1:7" ht="15" customHeight="1">
      <c r="A32" s="15" t="s">
        <v>76</v>
      </c>
      <c r="B32" s="16" t="s">
        <v>77</v>
      </c>
      <c r="C32" s="27"/>
      <c r="D32" s="18">
        <v>80</v>
      </c>
      <c r="E32" s="19">
        <f t="shared" si="3"/>
        <v>480</v>
      </c>
      <c r="F32" s="19">
        <f t="shared" si="4"/>
        <v>960</v>
      </c>
      <c r="G32" s="20">
        <f t="shared" si="5"/>
        <v>0.009232864380763327</v>
      </c>
    </row>
    <row r="33" spans="1:7" ht="30.75" customHeight="1">
      <c r="A33" s="15" t="s">
        <v>78</v>
      </c>
      <c r="B33" s="16" t="s">
        <v>79</v>
      </c>
      <c r="C33" s="17" t="s">
        <v>80</v>
      </c>
      <c r="D33" s="18">
        <v>300</v>
      </c>
      <c r="E33" s="19">
        <f t="shared" si="3"/>
        <v>1800</v>
      </c>
      <c r="F33" s="19">
        <f t="shared" si="4"/>
        <v>3600</v>
      </c>
      <c r="G33" s="20">
        <f t="shared" si="5"/>
        <v>0.03462324142786248</v>
      </c>
    </row>
    <row r="34" spans="1:7" ht="15" customHeight="1">
      <c r="A34" s="10" t="s">
        <v>81</v>
      </c>
      <c r="B34" s="11" t="s">
        <v>82</v>
      </c>
      <c r="C34" s="30"/>
      <c r="D34" s="13">
        <f>D35+D36</f>
        <v>90</v>
      </c>
      <c r="E34" s="13">
        <f>E35+E36</f>
        <v>540</v>
      </c>
      <c r="F34" s="13">
        <f>F35+F36</f>
        <v>1080</v>
      </c>
      <c r="G34" s="14"/>
    </row>
    <row r="35" spans="1:7" ht="45" customHeight="1">
      <c r="A35" s="15" t="s">
        <v>83</v>
      </c>
      <c r="B35" s="16" t="s">
        <v>84</v>
      </c>
      <c r="C35" s="17" t="s">
        <v>85</v>
      </c>
      <c r="D35" s="18">
        <v>50</v>
      </c>
      <c r="E35" s="19">
        <f>D35*6</f>
        <v>300</v>
      </c>
      <c r="F35" s="19">
        <f>D35*12</f>
        <v>600</v>
      </c>
      <c r="G35" s="20">
        <f>D35/(7793.4+871.3)</f>
        <v>0.00577054023797708</v>
      </c>
    </row>
    <row r="36" spans="1:7" ht="45" customHeight="1">
      <c r="A36" s="15" t="s">
        <v>86</v>
      </c>
      <c r="B36" s="16" t="s">
        <v>87</v>
      </c>
      <c r="C36" s="17" t="s">
        <v>88</v>
      </c>
      <c r="D36" s="18">
        <v>40</v>
      </c>
      <c r="E36" s="19">
        <f>D36*6</f>
        <v>240</v>
      </c>
      <c r="F36" s="19">
        <f>D36*12</f>
        <v>480</v>
      </c>
      <c r="G36" s="20">
        <f>D36/(7793.4+871.3)</f>
        <v>0.004616432190381664</v>
      </c>
    </row>
    <row r="37" spans="1:7" ht="15" customHeight="1">
      <c r="A37" s="10" t="s">
        <v>89</v>
      </c>
      <c r="B37" s="11" t="s">
        <v>90</v>
      </c>
      <c r="C37" s="30"/>
      <c r="D37" s="13">
        <f>D38+D39</f>
        <v>7143.953</v>
      </c>
      <c r="E37" s="13">
        <f>E38+E39</f>
        <v>42863.718</v>
      </c>
      <c r="F37" s="13">
        <f>F38+F39</f>
        <v>85727.436</v>
      </c>
      <c r="G37" s="14"/>
    </row>
    <row r="38" spans="1:7" ht="15" customHeight="1">
      <c r="A38" s="15" t="s">
        <v>91</v>
      </c>
      <c r="B38" s="16" t="s">
        <v>92</v>
      </c>
      <c r="C38" s="17" t="s">
        <v>93</v>
      </c>
      <c r="D38" s="19">
        <f>0.2*(D7+D21+D34)</f>
        <v>3571.9765</v>
      </c>
      <c r="E38" s="19">
        <f>D38*6</f>
        <v>21431.859</v>
      </c>
      <c r="F38" s="19">
        <f>D38*12</f>
        <v>42863.718</v>
      </c>
      <c r="G38" s="20">
        <f>D38/(7793.4+871.3)</f>
        <v>0.4122446824471708</v>
      </c>
    </row>
    <row r="39" spans="1:7" ht="15" customHeight="1">
      <c r="A39" s="15" t="s">
        <v>94</v>
      </c>
      <c r="B39" s="16" t="s">
        <v>95</v>
      </c>
      <c r="C39" s="17" t="s">
        <v>96</v>
      </c>
      <c r="D39" s="19">
        <f>0.2*(D7+D21+D34)</f>
        <v>3571.9765</v>
      </c>
      <c r="E39" s="19">
        <f>D39*6</f>
        <v>21431.859</v>
      </c>
      <c r="F39" s="19">
        <f>D39*12</f>
        <v>42863.718</v>
      </c>
      <c r="G39" s="20">
        <f>D39/(7793.4+871.3)</f>
        <v>0.4122446824471708</v>
      </c>
    </row>
    <row r="40" spans="1:7" ht="15" customHeight="1">
      <c r="A40" s="31"/>
      <c r="B40" s="32"/>
      <c r="C40" s="33"/>
      <c r="D40" s="34"/>
      <c r="E40" s="34"/>
      <c r="F40" s="34"/>
      <c r="G40" s="35"/>
    </row>
    <row r="41" spans="1:7" ht="15.75" customHeight="1">
      <c r="A41" s="2" t="s">
        <v>0</v>
      </c>
      <c r="B41" s="2" t="s">
        <v>1</v>
      </c>
      <c r="C41" s="2" t="s">
        <v>2</v>
      </c>
      <c r="D41" s="3" t="s">
        <v>3</v>
      </c>
      <c r="E41" s="3" t="s">
        <v>4</v>
      </c>
      <c r="F41" s="3" t="s">
        <v>5</v>
      </c>
      <c r="G41" s="36"/>
    </row>
    <row r="42" spans="1:7" ht="15.75" customHeight="1">
      <c r="A42" s="5" t="s">
        <v>97</v>
      </c>
      <c r="B42" s="37" t="s">
        <v>98</v>
      </c>
      <c r="C42" s="38"/>
      <c r="D42" s="8" t="e">
        <f>D43+D46+D49</f>
        <v>#VALUE!</v>
      </c>
      <c r="E42" s="8" t="e">
        <f>E43+E46+E49</f>
        <v>#VALUE!</v>
      </c>
      <c r="F42" s="8" t="e">
        <f>F43+F46+F49</f>
        <v>#VALUE!</v>
      </c>
      <c r="G42" s="39"/>
    </row>
    <row r="43" spans="1:7" ht="15" customHeight="1">
      <c r="A43" s="10" t="s">
        <v>99</v>
      </c>
      <c r="B43" s="40" t="s">
        <v>100</v>
      </c>
      <c r="C43" s="30"/>
      <c r="D43" s="13">
        <f>D44+D45</f>
        <v>24615.012000000002</v>
      </c>
      <c r="E43" s="13">
        <f>E44+E45</f>
        <v>147690.072</v>
      </c>
      <c r="F43" s="13">
        <f>F44+F45</f>
        <v>295380.144</v>
      </c>
      <c r="G43" s="39"/>
    </row>
    <row r="44" spans="1:7" ht="30" customHeight="1">
      <c r="A44" s="15" t="s">
        <v>101</v>
      </c>
      <c r="B44" s="41" t="s">
        <v>102</v>
      </c>
      <c r="C44" s="17" t="s">
        <v>103</v>
      </c>
      <c r="D44" s="19">
        <f>2.58*871.3</f>
        <v>2247.9539999999997</v>
      </c>
      <c r="E44" s="19">
        <f>D44*6</f>
        <v>13487.723999999998</v>
      </c>
      <c r="F44" s="19">
        <f>D44*12</f>
        <v>26975.447999999997</v>
      </c>
      <c r="G44" s="42"/>
    </row>
    <row r="45" spans="1:7" ht="15" customHeight="1">
      <c r="A45" s="15" t="s">
        <v>104</v>
      </c>
      <c r="B45" s="41" t="s">
        <v>105</v>
      </c>
      <c r="C45" s="17" t="s">
        <v>106</v>
      </c>
      <c r="D45" s="19">
        <f>7793.4*2.87</f>
        <v>22367.058</v>
      </c>
      <c r="E45" s="19">
        <f>D45*6</f>
        <v>134202.348</v>
      </c>
      <c r="F45" s="19">
        <f>D45*12</f>
        <v>268404.696</v>
      </c>
      <c r="G45" s="42"/>
    </row>
    <row r="46" spans="1:7" ht="15" customHeight="1">
      <c r="A46" s="10" t="s">
        <v>107</v>
      </c>
      <c r="B46" s="40" t="s">
        <v>108</v>
      </c>
      <c r="C46" s="30"/>
      <c r="D46" s="13">
        <f>D47+D48</f>
        <v>400</v>
      </c>
      <c r="E46" s="13">
        <f>E47+E48</f>
        <v>2400</v>
      </c>
      <c r="F46" s="13">
        <f>F47+F48</f>
        <v>4800</v>
      </c>
      <c r="G46" s="39"/>
    </row>
    <row r="47" spans="1:7" ht="15" customHeight="1">
      <c r="A47" s="15" t="s">
        <v>109</v>
      </c>
      <c r="B47" s="41" t="s">
        <v>110</v>
      </c>
      <c r="C47" s="17" t="s">
        <v>111</v>
      </c>
      <c r="D47" s="18">
        <v>300</v>
      </c>
      <c r="E47" s="19">
        <f>D47*6</f>
        <v>1800</v>
      </c>
      <c r="F47" s="19">
        <f>D47*12</f>
        <v>3600</v>
      </c>
      <c r="G47" s="42"/>
    </row>
    <row r="48" spans="1:7" ht="15" customHeight="1">
      <c r="A48" s="15" t="s">
        <v>112</v>
      </c>
      <c r="B48" s="41" t="s">
        <v>113</v>
      </c>
      <c r="C48" s="17" t="s">
        <v>114</v>
      </c>
      <c r="D48" s="18">
        <v>100</v>
      </c>
      <c r="E48" s="19">
        <f>D48*6</f>
        <v>600</v>
      </c>
      <c r="F48" s="19">
        <f>D48*12</f>
        <v>1200</v>
      </c>
      <c r="G48" s="42"/>
    </row>
    <row r="49" spans="1:7" ht="15" customHeight="1">
      <c r="A49" s="10" t="s">
        <v>115</v>
      </c>
      <c r="B49" s="40" t="s">
        <v>116</v>
      </c>
      <c r="C49" s="30"/>
      <c r="D49" s="13" t="e">
        <f>""+D50</f>
        <v>#VALUE!</v>
      </c>
      <c r="E49" s="13" t="e">
        <f>""+E50</f>
        <v>#VALUE!</v>
      </c>
      <c r="F49" s="13" t="e">
        <f>""+F50</f>
        <v>#VALUE!</v>
      </c>
      <c r="G49" s="39"/>
    </row>
    <row r="50" spans="1:7" ht="18.75" customHeight="1">
      <c r="A50" s="15" t="s">
        <v>117</v>
      </c>
      <c r="B50" s="41" t="s">
        <v>118</v>
      </c>
      <c r="C50" s="17" t="s">
        <v>119</v>
      </c>
      <c r="D50" s="18">
        <v>0</v>
      </c>
      <c r="E50" s="18">
        <v>0</v>
      </c>
      <c r="F50" s="18">
        <v>0</v>
      </c>
      <c r="G50" s="42"/>
    </row>
    <row r="51" spans="1:7" ht="15" customHeight="1">
      <c r="A51" s="43"/>
      <c r="B51" s="44"/>
      <c r="C51" s="45"/>
      <c r="D51" s="46"/>
      <c r="E51" s="46"/>
      <c r="F51" s="46"/>
      <c r="G51" s="47"/>
    </row>
    <row r="52" spans="1:7" ht="15" customHeight="1">
      <c r="A52" s="48"/>
      <c r="B52" s="49" t="s">
        <v>120</v>
      </c>
      <c r="C52" s="50"/>
      <c r="D52" s="51" t="s">
        <v>121</v>
      </c>
      <c r="E52" s="47"/>
      <c r="F52" s="47"/>
      <c r="G52" s="47"/>
    </row>
    <row r="53" spans="1:7" ht="15" customHeight="1">
      <c r="A53" s="48"/>
      <c r="B53" s="49" t="s">
        <v>122</v>
      </c>
      <c r="C53" s="52">
        <f>D6-D8-D10-D18-D46</f>
        <v>22334.0355</v>
      </c>
      <c r="D53" s="53">
        <f>C53/(871.3+7793.4)</f>
        <v>2.5775890105831714</v>
      </c>
      <c r="E53" s="47"/>
      <c r="F53" s="47"/>
      <c r="G53" s="47"/>
    </row>
    <row r="54" spans="1:7" ht="15" customHeight="1">
      <c r="A54" s="48"/>
      <c r="B54" s="49" t="s">
        <v>123</v>
      </c>
      <c r="C54" s="52">
        <f>D8+D10+D18</f>
        <v>2269.8</v>
      </c>
      <c r="D54" s="53">
        <f>C54/(7793.4)</f>
        <v>0.29124643929478794</v>
      </c>
      <c r="E54" s="47"/>
      <c r="F54" s="47"/>
      <c r="G54" s="47"/>
    </row>
    <row r="55" spans="1:7" ht="15" customHeight="1">
      <c r="A55" s="48"/>
      <c r="B55" s="54"/>
      <c r="C55" s="55"/>
      <c r="D55" s="1"/>
      <c r="E55" s="47"/>
      <c r="F55" s="47"/>
      <c r="G55" s="47"/>
    </row>
    <row r="56" spans="1:7" ht="15.75" customHeight="1">
      <c r="A56" s="48"/>
      <c r="B56" s="56"/>
      <c r="C56" s="57" t="s">
        <v>124</v>
      </c>
      <c r="D56" s="58">
        <v>2.58</v>
      </c>
      <c r="E56" s="36"/>
      <c r="F56" s="47"/>
      <c r="G56" s="47"/>
    </row>
    <row r="57" spans="1:7" ht="15.75" customHeight="1">
      <c r="A57" s="48"/>
      <c r="B57" s="56"/>
      <c r="C57" s="57" t="s">
        <v>125</v>
      </c>
      <c r="D57" s="58">
        <v>2.87</v>
      </c>
      <c r="E57" s="36"/>
      <c r="F57" s="47"/>
      <c r="G57" s="47"/>
    </row>
    <row r="58" spans="1:7" ht="15" customHeight="1">
      <c r="A58" s="59"/>
      <c r="B58" s="47"/>
      <c r="C58" s="45"/>
      <c r="D58" s="46"/>
      <c r="E58" s="47"/>
      <c r="F58" s="47"/>
      <c r="G58" s="47"/>
    </row>
    <row r="59" spans="1:7" ht="15" customHeight="1">
      <c r="A59" s="59"/>
      <c r="B59" s="47"/>
      <c r="C59" s="60"/>
      <c r="D59" s="47"/>
      <c r="E59" s="47"/>
      <c r="F59" s="47"/>
      <c r="G59" s="47"/>
    </row>
    <row r="60" spans="1:7" ht="15" customHeight="1">
      <c r="A60" s="59"/>
      <c r="B60" s="47"/>
      <c r="C60" s="60"/>
      <c r="D60" s="47"/>
      <c r="E60" s="47"/>
      <c r="F60" s="47"/>
      <c r="G60" s="47"/>
    </row>
    <row r="61" spans="1:7" ht="15" customHeight="1">
      <c r="A61" s="59"/>
      <c r="B61" s="47"/>
      <c r="C61" s="61"/>
      <c r="D61" s="47"/>
      <c r="E61" s="47"/>
      <c r="F61" s="47"/>
      <c r="G61" s="47"/>
    </row>
    <row r="62" spans="1:7" ht="15" customHeight="1">
      <c r="A62" s="47"/>
      <c r="B62" s="47"/>
      <c r="C62" s="61"/>
      <c r="D62" s="47"/>
      <c r="E62" s="47"/>
      <c r="F62" s="47"/>
      <c r="G62" s="47"/>
    </row>
  </sheetData>
  <sheetProtection/>
  <mergeCells count="3">
    <mergeCell ref="A1:G1"/>
    <mergeCell ref="A2:G2"/>
    <mergeCell ref="A3:G3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4.57421875" defaultRowHeight="12.75" customHeight="1"/>
  <cols>
    <col min="1" max="6" width="8.8515625" style="0" customWidth="1"/>
    <col min="7" max="16384" width="14.421875" style="0" customWidth="1"/>
  </cols>
  <sheetData>
    <row r="1" spans="1:6" ht="15" customHeight="1">
      <c r="A1" s="47"/>
      <c r="B1" s="47"/>
      <c r="C1" s="47"/>
      <c r="D1" s="47"/>
      <c r="E1" s="47"/>
      <c r="F1" s="47"/>
    </row>
    <row r="2" spans="1:6" ht="15" customHeight="1">
      <c r="A2" s="47"/>
      <c r="B2" s="47"/>
      <c r="C2" s="47"/>
      <c r="D2" s="47"/>
      <c r="E2" s="47"/>
      <c r="F2" s="47"/>
    </row>
    <row r="3" spans="1:6" ht="15" customHeight="1">
      <c r="A3" s="47"/>
      <c r="B3" s="47"/>
      <c r="C3" s="47"/>
      <c r="D3" s="47"/>
      <c r="E3" s="47"/>
      <c r="F3" s="47"/>
    </row>
    <row r="4" spans="1:6" ht="15" customHeight="1">
      <c r="A4" s="47"/>
      <c r="B4" s="47"/>
      <c r="C4" s="47"/>
      <c r="D4" s="47"/>
      <c r="E4" s="47"/>
      <c r="F4" s="47"/>
    </row>
    <row r="5" spans="1:6" ht="15" customHeight="1">
      <c r="A5" s="47"/>
      <c r="B5" s="47"/>
      <c r="C5" s="47"/>
      <c r="D5" s="47"/>
      <c r="E5" s="47"/>
      <c r="F5" s="47"/>
    </row>
    <row r="6" spans="1:6" ht="15" customHeight="1">
      <c r="A6" s="47"/>
      <c r="B6" s="47"/>
      <c r="C6" s="47"/>
      <c r="D6" s="47"/>
      <c r="E6" s="47"/>
      <c r="F6" s="47"/>
    </row>
    <row r="7" spans="1:6" ht="15" customHeight="1">
      <c r="A7" s="47"/>
      <c r="B7" s="47"/>
      <c r="C7" s="47"/>
      <c r="D7" s="47"/>
      <c r="E7" s="47"/>
      <c r="F7" s="47"/>
    </row>
    <row r="8" spans="1:6" ht="15" customHeight="1">
      <c r="A8" s="47"/>
      <c r="B8" s="47"/>
      <c r="C8" s="47"/>
      <c r="D8" s="47"/>
      <c r="E8" s="47"/>
      <c r="F8" s="47"/>
    </row>
    <row r="9" spans="1:6" ht="15" customHeight="1">
      <c r="A9" s="47"/>
      <c r="B9" s="47"/>
      <c r="C9" s="47"/>
      <c r="D9" s="47"/>
      <c r="E9" s="47"/>
      <c r="F9" s="47"/>
    </row>
    <row r="10" spans="1:6" ht="15" customHeight="1">
      <c r="A10" s="47"/>
      <c r="B10" s="47"/>
      <c r="C10" s="47"/>
      <c r="D10" s="47"/>
      <c r="E10" s="47"/>
      <c r="F10" s="47"/>
    </row>
    <row r="11" spans="1:6" ht="15" customHeight="1">
      <c r="A11" s="47"/>
      <c r="B11" s="47"/>
      <c r="C11" s="47"/>
      <c r="D11" s="47"/>
      <c r="E11" s="47"/>
      <c r="F11" s="47"/>
    </row>
    <row r="12" spans="1:6" ht="15" customHeight="1">
      <c r="A12" s="47"/>
      <c r="B12" s="47"/>
      <c r="C12" s="47"/>
      <c r="D12" s="47"/>
      <c r="E12" s="47"/>
      <c r="F12" s="47"/>
    </row>
    <row r="13" spans="1:6" ht="15" customHeight="1">
      <c r="A13" s="47"/>
      <c r="B13" s="47"/>
      <c r="C13" s="47"/>
      <c r="D13" s="47"/>
      <c r="E13" s="47"/>
      <c r="F13" s="47"/>
    </row>
    <row r="14" spans="1:6" ht="15" customHeight="1">
      <c r="A14" s="47"/>
      <c r="B14" s="47"/>
      <c r="C14" s="47"/>
      <c r="D14" s="47"/>
      <c r="E14" s="47"/>
      <c r="F14" s="47"/>
    </row>
    <row r="15" spans="1:6" ht="15" customHeight="1">
      <c r="A15" s="47"/>
      <c r="B15" s="47"/>
      <c r="C15" s="47"/>
      <c r="D15" s="47"/>
      <c r="E15" s="47"/>
      <c r="F15" s="47"/>
    </row>
    <row r="16" spans="1:6" ht="15" customHeight="1">
      <c r="A16" s="47"/>
      <c r="B16" s="47"/>
      <c r="C16" s="47"/>
      <c r="D16" s="47"/>
      <c r="E16" s="47"/>
      <c r="F16" s="47"/>
    </row>
    <row r="17" spans="1:6" ht="15" customHeight="1">
      <c r="A17" s="47"/>
      <c r="B17" s="47"/>
      <c r="C17" s="47"/>
      <c r="D17" s="47"/>
      <c r="E17" s="47"/>
      <c r="F17" s="47"/>
    </row>
    <row r="18" spans="1:6" ht="15" customHeight="1">
      <c r="A18" s="47"/>
      <c r="B18" s="47"/>
      <c r="C18" s="47"/>
      <c r="D18" s="47"/>
      <c r="E18" s="47"/>
      <c r="F18" s="47"/>
    </row>
    <row r="19" spans="1:6" ht="15" customHeight="1">
      <c r="A19" s="47"/>
      <c r="B19" s="47"/>
      <c r="C19" s="47"/>
      <c r="D19" s="47"/>
      <c r="E19" s="47"/>
      <c r="F19" s="47"/>
    </row>
    <row r="20" spans="1:6" ht="15" customHeight="1">
      <c r="A20" s="47"/>
      <c r="B20" s="47"/>
      <c r="C20" s="47"/>
      <c r="D20" s="47"/>
      <c r="E20" s="47"/>
      <c r="F20" s="47"/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4.57421875" defaultRowHeight="12.75" customHeight="1"/>
  <cols>
    <col min="1" max="6" width="8.8515625" style="0" customWidth="1"/>
    <col min="7" max="16384" width="14.421875" style="0" customWidth="1"/>
  </cols>
  <sheetData>
    <row r="1" spans="1:6" ht="15" customHeight="1">
      <c r="A1" s="47"/>
      <c r="B1" s="47"/>
      <c r="C1" s="47"/>
      <c r="D1" s="47"/>
      <c r="E1" s="47"/>
      <c r="F1" s="47"/>
    </row>
    <row r="2" spans="1:6" ht="15" customHeight="1">
      <c r="A2" s="47"/>
      <c r="B2" s="47"/>
      <c r="C2" s="47"/>
      <c r="D2" s="47"/>
      <c r="E2" s="47"/>
      <c r="F2" s="47"/>
    </row>
    <row r="3" spans="1:6" ht="15" customHeight="1">
      <c r="A3" s="47"/>
      <c r="B3" s="47"/>
      <c r="C3" s="47"/>
      <c r="D3" s="47"/>
      <c r="E3" s="47"/>
      <c r="F3" s="47"/>
    </row>
    <row r="4" spans="1:6" ht="15" customHeight="1">
      <c r="A4" s="47"/>
      <c r="B4" s="47"/>
      <c r="C4" s="47"/>
      <c r="D4" s="47"/>
      <c r="E4" s="47"/>
      <c r="F4" s="47"/>
    </row>
    <row r="5" spans="1:6" ht="15" customHeight="1">
      <c r="A5" s="47"/>
      <c r="B5" s="47"/>
      <c r="C5" s="47"/>
      <c r="D5" s="47"/>
      <c r="E5" s="47"/>
      <c r="F5" s="47"/>
    </row>
    <row r="6" spans="1:6" ht="15" customHeight="1">
      <c r="A6" s="47"/>
      <c r="B6" s="47"/>
      <c r="C6" s="47"/>
      <c r="D6" s="47"/>
      <c r="E6" s="47"/>
      <c r="F6" s="47"/>
    </row>
    <row r="7" spans="1:6" ht="15" customHeight="1">
      <c r="A7" s="47"/>
      <c r="B7" s="47"/>
      <c r="C7" s="47"/>
      <c r="D7" s="47"/>
      <c r="E7" s="47"/>
      <c r="F7" s="47"/>
    </row>
    <row r="8" spans="1:6" ht="15" customHeight="1">
      <c r="A8" s="47"/>
      <c r="B8" s="47"/>
      <c r="C8" s="47"/>
      <c r="D8" s="47"/>
      <c r="E8" s="47"/>
      <c r="F8" s="47"/>
    </row>
    <row r="9" spans="1:6" ht="15" customHeight="1">
      <c r="A9" s="47"/>
      <c r="B9" s="47"/>
      <c r="C9" s="47"/>
      <c r="D9" s="47"/>
      <c r="E9" s="47"/>
      <c r="F9" s="47"/>
    </row>
    <row r="10" spans="1:6" ht="15" customHeight="1">
      <c r="A10" s="47"/>
      <c r="B10" s="47"/>
      <c r="C10" s="47"/>
      <c r="D10" s="47"/>
      <c r="E10" s="47"/>
      <c r="F10" s="47"/>
    </row>
    <row r="11" spans="1:6" ht="15" customHeight="1">
      <c r="A11" s="47"/>
      <c r="B11" s="47"/>
      <c r="C11" s="47"/>
      <c r="D11" s="47"/>
      <c r="E11" s="47"/>
      <c r="F11" s="47"/>
    </row>
    <row r="12" spans="1:6" ht="15" customHeight="1">
      <c r="A12" s="47"/>
      <c r="B12" s="47"/>
      <c r="C12" s="47"/>
      <c r="D12" s="47"/>
      <c r="E12" s="47"/>
      <c r="F12" s="47"/>
    </row>
    <row r="13" spans="1:6" ht="15" customHeight="1">
      <c r="A13" s="47"/>
      <c r="B13" s="47"/>
      <c r="C13" s="47"/>
      <c r="D13" s="47"/>
      <c r="E13" s="47"/>
      <c r="F13" s="47"/>
    </row>
    <row r="14" spans="1:6" ht="15" customHeight="1">
      <c r="A14" s="47"/>
      <c r="B14" s="47"/>
      <c r="C14" s="47"/>
      <c r="D14" s="47"/>
      <c r="E14" s="47"/>
      <c r="F14" s="47"/>
    </row>
    <row r="15" spans="1:6" ht="15" customHeight="1">
      <c r="A15" s="47"/>
      <c r="B15" s="47"/>
      <c r="C15" s="47"/>
      <c r="D15" s="47"/>
      <c r="E15" s="47"/>
      <c r="F15" s="47"/>
    </row>
    <row r="16" spans="1:6" ht="15" customHeight="1">
      <c r="A16" s="47"/>
      <c r="B16" s="47"/>
      <c r="C16" s="47"/>
      <c r="D16" s="47"/>
      <c r="E16" s="47"/>
      <c r="F16" s="47"/>
    </row>
    <row r="17" spans="1:6" ht="15" customHeight="1">
      <c r="A17" s="47"/>
      <c r="B17" s="47"/>
      <c r="C17" s="47"/>
      <c r="D17" s="47"/>
      <c r="E17" s="47"/>
      <c r="F17" s="47"/>
    </row>
    <row r="18" spans="1:6" ht="15" customHeight="1">
      <c r="A18" s="47"/>
      <c r="B18" s="47"/>
      <c r="C18" s="47"/>
      <c r="D18" s="47"/>
      <c r="E18" s="47"/>
      <c r="F18" s="47"/>
    </row>
    <row r="19" spans="1:6" ht="15" customHeight="1">
      <c r="A19" s="47"/>
      <c r="B19" s="47"/>
      <c r="C19" s="47"/>
      <c r="D19" s="47"/>
      <c r="E19" s="47"/>
      <c r="F19" s="47"/>
    </row>
    <row r="20" spans="1:6" ht="15" customHeight="1">
      <c r="A20" s="47"/>
      <c r="B20" s="47"/>
      <c r="C20" s="47"/>
      <c r="D20" s="47"/>
      <c r="E20" s="47"/>
      <c r="F20" s="47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dcterms:created xsi:type="dcterms:W3CDTF">2016-03-14T08:51:27Z</dcterms:created>
  <dcterms:modified xsi:type="dcterms:W3CDTF">2016-03-14T08:51:28Z</dcterms:modified>
  <cp:category/>
  <cp:version/>
  <cp:contentType/>
  <cp:contentStatus/>
</cp:coreProperties>
</file>